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AUFZK1" sheetId="1" r:id="rId1"/>
  </sheets>
  <definedNames>
    <definedName name="_Regression_Int" localSheetId="0" hidden="1">1</definedName>
    <definedName name="_xlnm.Print_Area" localSheetId="0">'AUFZK1'!$A$1:$H$37</definedName>
    <definedName name="Druckbereich_MI" localSheetId="0">'AUFZK1'!$A$1:$H$37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<sst xmlns="http://schemas.openxmlformats.org/spreadsheetml/2006/main" count="57" uniqueCount="48">
  <si>
    <t>Was kostet die Ferkel-Aufzucht ?</t>
  </si>
  <si>
    <t xml:space="preserve">Gewicht beim Absetzen </t>
  </si>
  <si>
    <t>kg</t>
  </si>
  <si>
    <t>Umtriebe/Platz (theoretisch)</t>
  </si>
  <si>
    <t xml:space="preserve">Verkaufsgewicht </t>
  </si>
  <si>
    <t>Auslastung der Kapaziäten (%):</t>
  </si>
  <si>
    <t xml:space="preserve">tägl. Zunahmen </t>
  </si>
  <si>
    <t>g</t>
  </si>
  <si>
    <t>Umtriebe/Platz (tatsächlich)</t>
  </si>
  <si>
    <t>= Aufzuchtdauer</t>
  </si>
  <si>
    <t>Tage</t>
  </si>
  <si>
    <t>Baukosten /Aufzuchtplatz  Euro</t>
  </si>
  <si>
    <t xml:space="preserve">Futterverwertung       </t>
  </si>
  <si>
    <t>1 :</t>
  </si>
  <si>
    <t>jährl. Kosten     %</t>
  </si>
  <si>
    <t xml:space="preserve">= Futterverbrauch / Ferkel  </t>
  </si>
  <si>
    <t>Arbeit/Aufzuchtplatz  AKh/Jahr</t>
  </si>
  <si>
    <t xml:space="preserve">Ferkelfutter      </t>
  </si>
  <si>
    <t>Euro/dt</t>
  </si>
  <si>
    <t>= AKmin / Tag</t>
  </si>
  <si>
    <t>Variable Kosten</t>
  </si>
  <si>
    <t>Euro/Ferkel</t>
  </si>
  <si>
    <t>Euro/kg Zuw.</t>
  </si>
  <si>
    <t>Futterkosten</t>
  </si>
  <si>
    <t>Verluste</t>
  </si>
  <si>
    <t>%</t>
  </si>
  <si>
    <t>Tierarzt/Medikamente/TSK</t>
  </si>
  <si>
    <t>Energie/Heizung/Wasser</t>
  </si>
  <si>
    <t>Summe var. Kosten</t>
  </si>
  <si>
    <t>Zinsen für Viehkapital</t>
  </si>
  <si>
    <t>Gebäudekosten</t>
  </si>
  <si>
    <t>Lohnanspruch</t>
  </si>
  <si>
    <t>Euro/AKh</t>
  </si>
  <si>
    <t>Vollkosten</t>
  </si>
  <si>
    <t>Verkauf mit</t>
  </si>
  <si>
    <t>kg   x</t>
  </si>
  <si>
    <t>Euro/kg o.MWSt. =</t>
  </si>
  <si>
    <t xml:space="preserve"> + MWSt.</t>
  </si>
  <si>
    <t>- Vermarktung</t>
  </si>
  <si>
    <t>Netto-Erlös</t>
  </si>
  <si>
    <t>Erlös-Unterschied:</t>
  </si>
  <si>
    <t xml:space="preserve"> - variable Kosten Aufzucht</t>
  </si>
  <si>
    <t>= Deckungsbeitrag / Aufzuchtferkel</t>
  </si>
  <si>
    <t xml:space="preserve"> - Zinsen für Viehkapital</t>
  </si>
  <si>
    <t xml:space="preserve"> - Gebäudekosten</t>
  </si>
  <si>
    <t>= Gewinn / Aufzuchtferkel</t>
  </si>
  <si>
    <t xml:space="preserve"> - Lohnansatz</t>
  </si>
  <si>
    <t>= Unternehmergewinn / Aufzuchtferkel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</si>
</sst>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0.0_)"/>
    <numFmt numFmtId="180" formatCode="0_)"/>
    <numFmt numFmtId="181" formatCode="0.00_)"/>
    <numFmt numFmtId="182" formatCode="0.0%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Courier"/>
      <family val="0"/>
    </font>
    <font>
      <b/>
      <sz val="12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41">
    <xf numFmtId="172" fontId="0" fillId="0" borderId="0" xfId="0" applyAlignment="1">
      <alignment/>
    </xf>
    <xf numFmtId="172" fontId="7" fillId="0" borderId="2" xfId="0" applyNumberFormat="1" applyFont="1" applyFill="1" applyBorder="1" applyAlignment="1" applyProtection="1">
      <alignment/>
      <protection/>
    </xf>
    <xf numFmtId="172" fontId="8" fillId="0" borderId="3" xfId="0" applyFont="1" applyFill="1" applyBorder="1" applyAlignment="1">
      <alignment/>
    </xf>
    <xf numFmtId="172" fontId="8" fillId="0" borderId="4" xfId="0" applyFont="1" applyFill="1" applyBorder="1" applyAlignment="1">
      <alignment/>
    </xf>
    <xf numFmtId="172" fontId="9" fillId="0" borderId="0" xfId="0" applyFont="1" applyAlignment="1">
      <alignment/>
    </xf>
    <xf numFmtId="172" fontId="8" fillId="0" borderId="2" xfId="0" applyFont="1" applyFill="1" applyBorder="1" applyAlignment="1" applyProtection="1">
      <alignment/>
      <protection/>
    </xf>
    <xf numFmtId="172" fontId="10" fillId="0" borderId="3" xfId="0" applyFont="1" applyFill="1" applyBorder="1" applyAlignment="1" applyProtection="1">
      <alignment/>
      <protection/>
    </xf>
    <xf numFmtId="172" fontId="8" fillId="0" borderId="2" xfId="0" applyFont="1" applyFill="1" applyBorder="1" applyAlignment="1">
      <alignment/>
    </xf>
    <xf numFmtId="172" fontId="8" fillId="0" borderId="4" xfId="0" applyFont="1" applyFill="1" applyBorder="1" applyAlignment="1" applyProtection="1">
      <alignment/>
      <protection/>
    </xf>
    <xf numFmtId="172" fontId="10" fillId="0" borderId="0" xfId="0" applyFont="1" applyFill="1" applyAlignment="1" applyProtection="1">
      <alignment/>
      <protection/>
    </xf>
    <xf numFmtId="180" fontId="10" fillId="0" borderId="4" xfId="0" applyNumberFormat="1" applyFont="1" applyFill="1" applyBorder="1" applyAlignment="1" applyProtection="1">
      <alignment/>
      <protection/>
    </xf>
    <xf numFmtId="179" fontId="10" fillId="0" borderId="4" xfId="0" applyNumberFormat="1" applyFont="1" applyFill="1" applyBorder="1" applyAlignment="1" applyProtection="1">
      <alignment/>
      <protection/>
    </xf>
    <xf numFmtId="181" fontId="10" fillId="0" borderId="4" xfId="0" applyNumberFormat="1" applyFont="1" applyFill="1" applyBorder="1" applyAlignment="1" applyProtection="1">
      <alignment/>
      <protection/>
    </xf>
    <xf numFmtId="172" fontId="11" fillId="0" borderId="4" xfId="0" applyFont="1" applyFill="1" applyBorder="1" applyAlignment="1" applyProtection="1">
      <alignment/>
      <protection/>
    </xf>
    <xf numFmtId="172" fontId="10" fillId="0" borderId="4" xfId="0" applyFont="1" applyFill="1" applyBorder="1" applyAlignment="1" applyProtection="1">
      <alignment/>
      <protection/>
    </xf>
    <xf numFmtId="172" fontId="10" fillId="0" borderId="0" xfId="0" applyFont="1" applyFill="1" applyAlignment="1">
      <alignment/>
    </xf>
    <xf numFmtId="181" fontId="10" fillId="0" borderId="2" xfId="0" applyNumberFormat="1" applyFont="1" applyFill="1" applyBorder="1" applyAlignment="1" applyProtection="1">
      <alignment/>
      <protection/>
    </xf>
    <xf numFmtId="181" fontId="10" fillId="0" borderId="3" xfId="0" applyNumberFormat="1" applyFont="1" applyFill="1" applyBorder="1" applyAlignment="1" applyProtection="1">
      <alignment/>
      <protection/>
    </xf>
    <xf numFmtId="172" fontId="9" fillId="0" borderId="0" xfId="0" applyFont="1" applyAlignment="1" applyProtection="1">
      <alignment horizontal="left"/>
      <protection/>
    </xf>
    <xf numFmtId="181" fontId="10" fillId="0" borderId="0" xfId="0" applyNumberFormat="1" applyFont="1" applyFill="1" applyAlignment="1" applyProtection="1">
      <alignment/>
      <protection/>
    </xf>
    <xf numFmtId="172" fontId="10" fillId="0" borderId="2" xfId="0" applyFont="1" applyFill="1" applyBorder="1" applyAlignment="1" applyProtection="1">
      <alignment/>
      <protection/>
    </xf>
    <xf numFmtId="172" fontId="8" fillId="0" borderId="5" xfId="0" applyFont="1" applyFill="1" applyBorder="1" applyAlignment="1">
      <alignment/>
    </xf>
    <xf numFmtId="172" fontId="8" fillId="0" borderId="3" xfId="0" applyFont="1" applyFill="1" applyBorder="1" applyAlignment="1" applyProtection="1">
      <alignment/>
      <protection/>
    </xf>
    <xf numFmtId="179" fontId="10" fillId="0" borderId="0" xfId="0" applyNumberFormat="1" applyFont="1" applyFill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2" fontId="10" fillId="0" borderId="4" xfId="0" applyFont="1" applyFill="1" applyBorder="1" applyAlignment="1">
      <alignment/>
    </xf>
    <xf numFmtId="181" fontId="9" fillId="0" borderId="0" xfId="0" applyNumberFormat="1" applyFont="1" applyAlignment="1" applyProtection="1">
      <alignment/>
      <protection/>
    </xf>
    <xf numFmtId="179" fontId="10" fillId="0" borderId="3" xfId="0" applyNumberFormat="1" applyFont="1" applyFill="1" applyBorder="1" applyAlignment="1" applyProtection="1">
      <alignment/>
      <protection/>
    </xf>
    <xf numFmtId="172" fontId="8" fillId="0" borderId="3" xfId="0" applyNumberFormat="1" applyFont="1" applyFill="1" applyBorder="1" applyAlignment="1" applyProtection="1">
      <alignment/>
      <protection/>
    </xf>
    <xf numFmtId="182" fontId="9" fillId="0" borderId="0" xfId="0" applyNumberFormat="1" applyFont="1" applyAlignment="1" applyProtection="1">
      <alignment/>
      <protection/>
    </xf>
    <xf numFmtId="172" fontId="11" fillId="0" borderId="2" xfId="0" applyFont="1" applyFill="1" applyBorder="1" applyAlignment="1" applyProtection="1">
      <alignment/>
      <protection/>
    </xf>
    <xf numFmtId="172" fontId="8" fillId="0" borderId="6" xfId="0" applyFont="1" applyFill="1" applyBorder="1" applyAlignment="1">
      <alignment/>
    </xf>
    <xf numFmtId="179" fontId="10" fillId="0" borderId="7" xfId="0" applyNumberFormat="1" applyFont="1" applyFill="1" applyBorder="1" applyAlignment="1" applyProtection="1">
      <alignment/>
      <protection/>
    </xf>
    <xf numFmtId="179" fontId="10" fillId="2" borderId="2" xfId="0" applyNumberFormat="1" applyFont="1" applyFill="1" applyBorder="1" applyAlignment="1" applyProtection="1">
      <alignment/>
      <protection locked="0"/>
    </xf>
    <xf numFmtId="179" fontId="10" fillId="2" borderId="4" xfId="0" applyNumberFormat="1" applyFont="1" applyFill="1" applyBorder="1" applyAlignment="1" applyProtection="1">
      <alignment/>
      <protection locked="0"/>
    </xf>
    <xf numFmtId="172" fontId="10" fillId="2" borderId="4" xfId="0" applyFont="1" applyFill="1" applyBorder="1" applyAlignment="1" applyProtection="1">
      <alignment/>
      <protection locked="0"/>
    </xf>
    <xf numFmtId="181" fontId="10" fillId="2" borderId="4" xfId="0" applyNumberFormat="1" applyFont="1" applyFill="1" applyBorder="1" applyAlignment="1" applyProtection="1">
      <alignment/>
      <protection locked="0"/>
    </xf>
    <xf numFmtId="181" fontId="10" fillId="2" borderId="0" xfId="0" applyNumberFormat="1" applyFont="1" applyFill="1" applyAlignment="1" applyProtection="1">
      <alignment/>
      <protection locked="0"/>
    </xf>
    <xf numFmtId="181" fontId="10" fillId="2" borderId="3" xfId="0" applyNumberFormat="1" applyFont="1" applyFill="1" applyBorder="1" applyAlignment="1" applyProtection="1">
      <alignment/>
      <protection locked="0"/>
    </xf>
    <xf numFmtId="182" fontId="13" fillId="2" borderId="0" xfId="0" applyNumberFormat="1" applyFont="1" applyFill="1" applyAlignment="1" applyProtection="1">
      <alignment/>
      <protection locked="0"/>
    </xf>
    <xf numFmtId="181" fontId="13" fillId="2" borderId="0" xfId="0" applyNumberFormat="1" applyFont="1" applyFill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7"/>
  <sheetViews>
    <sheetView showGridLines="0" tabSelected="1" showOutlineSymbols="0" workbookViewId="0" topLeftCell="A1">
      <selection activeCell="H15" sqref="H15"/>
    </sheetView>
  </sheetViews>
  <sheetFormatPr defaultColWidth="9.796875" defaultRowHeight="15"/>
  <cols>
    <col min="1" max="1" width="22.796875" style="4" customWidth="1"/>
    <col min="2" max="6" width="9.796875" style="4" customWidth="1"/>
    <col min="7" max="7" width="12.796875" style="4" customWidth="1"/>
    <col min="8" max="16384" width="9.796875" style="4" customWidth="1"/>
  </cols>
  <sheetData>
    <row r="1" spans="1:8" ht="20.25">
      <c r="A1" s="1" t="s">
        <v>0</v>
      </c>
      <c r="B1" s="2"/>
      <c r="C1" s="2"/>
      <c r="D1" s="21"/>
      <c r="E1" s="21"/>
      <c r="F1" s="21"/>
      <c r="G1" s="31"/>
      <c r="H1" s="3"/>
    </row>
    <row r="2" spans="1:8" ht="15.75">
      <c r="A2" s="5" t="s">
        <v>1</v>
      </c>
      <c r="B2" s="6" t="s">
        <v>2</v>
      </c>
      <c r="C2" s="33">
        <v>8</v>
      </c>
      <c r="D2" s="3" t="s">
        <v>3</v>
      </c>
      <c r="G2" s="32">
        <f>365/C5</f>
        <v>6.968181818181819</v>
      </c>
      <c r="H2" s="3"/>
    </row>
    <row r="3" spans="1:8" ht="15.75">
      <c r="A3" s="8" t="s">
        <v>4</v>
      </c>
      <c r="B3" s="9" t="s">
        <v>2</v>
      </c>
      <c r="C3" s="34">
        <v>30</v>
      </c>
      <c r="D3" s="3" t="s">
        <v>5</v>
      </c>
      <c r="G3" s="35">
        <v>83</v>
      </c>
      <c r="H3" s="3"/>
    </row>
    <row r="4" spans="1:8" ht="15.75">
      <c r="A4" s="8" t="s">
        <v>6</v>
      </c>
      <c r="B4" s="9" t="s">
        <v>7</v>
      </c>
      <c r="C4" s="35">
        <v>420</v>
      </c>
      <c r="D4" s="3" t="s">
        <v>8</v>
      </c>
      <c r="G4" s="32">
        <f>+G2*G3/100</f>
        <v>5.7835909090909094</v>
      </c>
      <c r="H4" s="3"/>
    </row>
    <row r="5" spans="1:8" ht="15.75">
      <c r="A5" s="8" t="s">
        <v>9</v>
      </c>
      <c r="B5" s="9" t="s">
        <v>10</v>
      </c>
      <c r="C5" s="10">
        <f>(C3-C2)/C4*1000</f>
        <v>52.38095238095238</v>
      </c>
      <c r="D5" s="8" t="s">
        <v>11</v>
      </c>
      <c r="G5" s="35">
        <v>220</v>
      </c>
      <c r="H5" s="3"/>
    </row>
    <row r="6" spans="1:8" ht="15.75">
      <c r="A6" s="8" t="s">
        <v>12</v>
      </c>
      <c r="B6" s="9" t="s">
        <v>13</v>
      </c>
      <c r="C6" s="34">
        <v>2</v>
      </c>
      <c r="D6" s="8" t="s">
        <v>14</v>
      </c>
      <c r="G6" s="34">
        <v>11</v>
      </c>
      <c r="H6" s="3"/>
    </row>
    <row r="7" spans="1:8" ht="15.75">
      <c r="A7" s="8" t="s">
        <v>15</v>
      </c>
      <c r="B7" s="9" t="s">
        <v>2</v>
      </c>
      <c r="C7" s="11">
        <f>(C3-C2)*C6</f>
        <v>44</v>
      </c>
      <c r="D7" s="8" t="s">
        <v>16</v>
      </c>
      <c r="G7" s="34">
        <v>0.8</v>
      </c>
      <c r="H7" s="3"/>
    </row>
    <row r="8" spans="1:8" ht="15.75">
      <c r="A8" s="8" t="s">
        <v>17</v>
      </c>
      <c r="B8" s="9" t="s">
        <v>18</v>
      </c>
      <c r="C8" s="36">
        <v>30</v>
      </c>
      <c r="D8" s="8" t="s">
        <v>19</v>
      </c>
      <c r="G8" s="12">
        <f>G7/365*60</f>
        <v>0.1315068493150685</v>
      </c>
      <c r="H8" s="3"/>
    </row>
    <row r="9" spans="1:8" ht="15">
      <c r="A9" s="7"/>
      <c r="B9" s="2"/>
      <c r="C9" s="2"/>
      <c r="D9" s="2"/>
      <c r="E9" s="7"/>
      <c r="F9" s="2"/>
      <c r="G9" s="7"/>
      <c r="H9" s="3"/>
    </row>
    <row r="10" spans="1:8" ht="18">
      <c r="A10" s="13" t="s">
        <v>20</v>
      </c>
      <c r="E10" s="14" t="s">
        <v>21</v>
      </c>
      <c r="F10" s="15"/>
      <c r="G10" s="14" t="s">
        <v>22</v>
      </c>
      <c r="H10" s="3"/>
    </row>
    <row r="11" spans="1:8" ht="15.75">
      <c r="A11" s="5" t="s">
        <v>23</v>
      </c>
      <c r="B11" s="2"/>
      <c r="C11" s="2"/>
      <c r="D11" s="2"/>
      <c r="E11" s="16">
        <f>C7*C8/100</f>
        <v>13.2</v>
      </c>
      <c r="F11" s="17"/>
      <c r="G11" s="16">
        <f aca="true" t="shared" si="0" ref="G11:G19">E11/(C$3-C$2)</f>
        <v>0.6</v>
      </c>
      <c r="H11" s="3"/>
    </row>
    <row r="12" spans="1:8" ht="15.75">
      <c r="A12" s="8" t="s">
        <v>24</v>
      </c>
      <c r="B12" s="34">
        <v>2</v>
      </c>
      <c r="C12" s="18" t="s">
        <v>25</v>
      </c>
      <c r="E12" s="12">
        <f>B12/100*G28</f>
        <v>0.73276</v>
      </c>
      <c r="F12" s="19"/>
      <c r="G12" s="12">
        <f t="shared" si="0"/>
        <v>0.03330727272727273</v>
      </c>
      <c r="H12" s="3"/>
    </row>
    <row r="13" spans="1:8" ht="15.75">
      <c r="A13" s="8" t="s">
        <v>26</v>
      </c>
      <c r="E13" s="36">
        <v>2.6</v>
      </c>
      <c r="F13" s="19"/>
      <c r="G13" s="12">
        <f t="shared" si="0"/>
        <v>0.11818181818181818</v>
      </c>
      <c r="H13" s="3"/>
    </row>
    <row r="14" spans="1:8" ht="15.75">
      <c r="A14" s="8" t="s">
        <v>27</v>
      </c>
      <c r="E14" s="36">
        <v>1</v>
      </c>
      <c r="F14" s="19"/>
      <c r="G14" s="12">
        <f t="shared" si="0"/>
        <v>0.045454545454545456</v>
      </c>
      <c r="H14" s="3"/>
    </row>
    <row r="15" spans="1:8" ht="15.75">
      <c r="A15" s="20" t="s">
        <v>28</v>
      </c>
      <c r="B15" s="21"/>
      <c r="C15" s="2"/>
      <c r="D15" s="2"/>
      <c r="E15" s="16">
        <f>SUM(E11:E14)</f>
        <v>17.53276</v>
      </c>
      <c r="F15" s="17"/>
      <c r="G15" s="16">
        <f t="shared" si="0"/>
        <v>0.7969436363636363</v>
      </c>
      <c r="H15" s="3"/>
    </row>
    <row r="16" spans="1:8" ht="15.75">
      <c r="A16" s="5" t="s">
        <v>29</v>
      </c>
      <c r="B16" s="35">
        <v>5</v>
      </c>
      <c r="C16" s="22" t="s">
        <v>25</v>
      </c>
      <c r="D16" s="2"/>
      <c r="E16" s="16">
        <f>B16/100*G28*C5/365</f>
        <v>0.2628949771689498</v>
      </c>
      <c r="F16" s="17"/>
      <c r="G16" s="16">
        <f t="shared" si="0"/>
        <v>0.011949771689497717</v>
      </c>
      <c r="H16" s="3"/>
    </row>
    <row r="17" spans="1:8" ht="15.75">
      <c r="A17" s="8" t="s">
        <v>30</v>
      </c>
      <c r="E17" s="12">
        <f>G5*G6/100/G4</f>
        <v>4.184251683839074</v>
      </c>
      <c r="F17" s="19"/>
      <c r="G17" s="12">
        <f t="shared" si="0"/>
        <v>0.19019325835632153</v>
      </c>
      <c r="H17" s="3"/>
    </row>
    <row r="18" spans="1:8" ht="15.75">
      <c r="A18" s="8" t="s">
        <v>31</v>
      </c>
      <c r="B18" s="35">
        <v>12</v>
      </c>
      <c r="C18" s="18" t="s">
        <v>32</v>
      </c>
      <c r="E18" s="12">
        <f>G7*B18/G4</f>
        <v>1.659868436564261</v>
      </c>
      <c r="F18" s="19"/>
      <c r="G18" s="12">
        <f t="shared" si="0"/>
        <v>0.0754485652983755</v>
      </c>
      <c r="H18" s="3"/>
    </row>
    <row r="19" spans="1:8" ht="15.75">
      <c r="A19" s="20" t="s">
        <v>33</v>
      </c>
      <c r="B19" s="2"/>
      <c r="C19" s="2"/>
      <c r="D19" s="2"/>
      <c r="E19" s="16">
        <f>E15+E16+E17+E18</f>
        <v>23.639775097572283</v>
      </c>
      <c r="F19" s="17"/>
      <c r="G19" s="16">
        <f t="shared" si="0"/>
        <v>1.074535231707831</v>
      </c>
      <c r="H19" s="3"/>
    </row>
    <row r="20" spans="1:8" ht="15">
      <c r="A20" s="7"/>
      <c r="B20" s="2"/>
      <c r="C20" s="2"/>
      <c r="D20" s="2"/>
      <c r="E20" s="2"/>
      <c r="F20" s="2"/>
      <c r="G20" s="2"/>
      <c r="H20" s="3"/>
    </row>
    <row r="21" spans="1:8" ht="15.75">
      <c r="A21" s="14" t="s">
        <v>34</v>
      </c>
      <c r="B21" s="23">
        <f>C3</f>
        <v>30</v>
      </c>
      <c r="C21" s="18" t="s">
        <v>35</v>
      </c>
      <c r="D21" s="37">
        <v>1.85</v>
      </c>
      <c r="E21" s="18" t="s">
        <v>36</v>
      </c>
      <c r="F21" s="24"/>
      <c r="G21" s="19">
        <f>D21*B21</f>
        <v>55.5</v>
      </c>
      <c r="H21" s="3"/>
    </row>
    <row r="22" spans="1:8" ht="15.75">
      <c r="A22" s="25"/>
      <c r="B22" s="23"/>
      <c r="D22" s="19"/>
      <c r="E22" s="18" t="s">
        <v>37</v>
      </c>
      <c r="F22" s="39">
        <v>0.107</v>
      </c>
      <c r="G22" s="26">
        <f>G21*(1+F22)</f>
        <v>61.4385</v>
      </c>
      <c r="H22" s="3"/>
    </row>
    <row r="23" spans="1:8" ht="15.75">
      <c r="A23" s="25"/>
      <c r="B23" s="23"/>
      <c r="D23" s="19"/>
      <c r="E23" s="18" t="s">
        <v>38</v>
      </c>
      <c r="G23" s="40">
        <v>1</v>
      </c>
      <c r="H23" s="3"/>
    </row>
    <row r="24" spans="1:8" ht="15.75">
      <c r="A24" s="25"/>
      <c r="B24" s="23"/>
      <c r="D24" s="19"/>
      <c r="E24" s="18" t="s">
        <v>39</v>
      </c>
      <c r="G24" s="19">
        <f>G22-G23</f>
        <v>60.4385</v>
      </c>
      <c r="H24" s="3"/>
    </row>
    <row r="25" spans="1:8" ht="15.75">
      <c r="A25" s="20" t="s">
        <v>34</v>
      </c>
      <c r="B25" s="27">
        <f>C2</f>
        <v>8</v>
      </c>
      <c r="C25" s="22" t="s">
        <v>35</v>
      </c>
      <c r="D25" s="38">
        <v>4.25</v>
      </c>
      <c r="E25" s="22" t="s">
        <v>36</v>
      </c>
      <c r="F25" s="28"/>
      <c r="G25" s="17">
        <f>D25*B25</f>
        <v>34</v>
      </c>
      <c r="H25" s="3"/>
    </row>
    <row r="26" spans="1:8" ht="15">
      <c r="A26" s="3"/>
      <c r="E26" s="18" t="s">
        <v>37</v>
      </c>
      <c r="F26" s="29">
        <f>F22</f>
        <v>0.107</v>
      </c>
      <c r="G26" s="26">
        <f>G25*(1+F26)</f>
        <v>37.638</v>
      </c>
      <c r="H26" s="3"/>
    </row>
    <row r="27" spans="1:8" ht="15.75">
      <c r="A27" s="3"/>
      <c r="E27" s="18" t="s">
        <v>38</v>
      </c>
      <c r="G27" s="40">
        <v>1</v>
      </c>
      <c r="H27" s="3"/>
    </row>
    <row r="28" spans="1:8" ht="15.75">
      <c r="A28" s="3"/>
      <c r="E28" s="18" t="s">
        <v>39</v>
      </c>
      <c r="G28" s="19">
        <f>G26-G27</f>
        <v>36.638</v>
      </c>
      <c r="H28" s="3"/>
    </row>
    <row r="29" spans="1:8" ht="18">
      <c r="A29" s="30" t="s">
        <v>40</v>
      </c>
      <c r="B29" s="2"/>
      <c r="C29" s="2"/>
      <c r="D29" s="2"/>
      <c r="E29" s="2"/>
      <c r="F29" s="2"/>
      <c r="G29" s="17">
        <f>G24-G28</f>
        <v>23.8005</v>
      </c>
      <c r="H29" s="3"/>
    </row>
    <row r="30" spans="1:8" ht="15.75">
      <c r="A30" s="8" t="s">
        <v>41</v>
      </c>
      <c r="G30" s="19">
        <f>E15</f>
        <v>17.53276</v>
      </c>
      <c r="H30" s="3"/>
    </row>
    <row r="31" spans="1:8" ht="18">
      <c r="A31" s="30" t="s">
        <v>42</v>
      </c>
      <c r="B31" s="2"/>
      <c r="C31" s="2"/>
      <c r="D31" s="2"/>
      <c r="E31" s="2"/>
      <c r="F31" s="2"/>
      <c r="G31" s="17">
        <f>G29-G30</f>
        <v>6.26774</v>
      </c>
      <c r="H31" s="3"/>
    </row>
    <row r="32" spans="1:8" ht="15.75">
      <c r="A32" s="5" t="s">
        <v>43</v>
      </c>
      <c r="B32" s="2"/>
      <c r="C32" s="2"/>
      <c r="D32" s="2"/>
      <c r="E32" s="2"/>
      <c r="F32" s="2"/>
      <c r="G32" s="17">
        <f>E16</f>
        <v>0.2628949771689498</v>
      </c>
      <c r="H32" s="3"/>
    </row>
    <row r="33" spans="1:8" ht="15.75">
      <c r="A33" s="8" t="s">
        <v>44</v>
      </c>
      <c r="G33" s="19">
        <f>E17</f>
        <v>4.184251683839074</v>
      </c>
      <c r="H33" s="3"/>
    </row>
    <row r="34" spans="1:8" ht="18">
      <c r="A34" s="30" t="s">
        <v>45</v>
      </c>
      <c r="B34" s="2"/>
      <c r="C34" s="2"/>
      <c r="D34" s="2"/>
      <c r="E34" s="2"/>
      <c r="F34" s="2"/>
      <c r="G34" s="17">
        <f>G31-G32-G33</f>
        <v>1.8205933389919764</v>
      </c>
      <c r="H34" s="3"/>
    </row>
    <row r="35" spans="1:8" ht="15.75">
      <c r="A35" s="5" t="s">
        <v>46</v>
      </c>
      <c r="B35" s="2"/>
      <c r="C35" s="2"/>
      <c r="D35" s="2"/>
      <c r="E35" s="2"/>
      <c r="F35" s="2"/>
      <c r="G35" s="17">
        <f>E18</f>
        <v>1.659868436564261</v>
      </c>
      <c r="H35" s="3"/>
    </row>
    <row r="36" spans="1:8" ht="18">
      <c r="A36" s="30" t="s">
        <v>47</v>
      </c>
      <c r="B36" s="2"/>
      <c r="C36" s="2"/>
      <c r="D36" s="2"/>
      <c r="E36" s="2"/>
      <c r="F36" s="2"/>
      <c r="G36" s="17">
        <f>G34-G35</f>
        <v>0.1607249024277153</v>
      </c>
      <c r="H36" s="3"/>
    </row>
    <row r="37" spans="1:7" ht="15">
      <c r="A37" s="2"/>
      <c r="B37" s="2"/>
      <c r="C37" s="2"/>
      <c r="D37" s="2"/>
      <c r="E37" s="2"/>
      <c r="F37" s="2"/>
      <c r="G37" s="2"/>
    </row>
  </sheetData>
  <printOptions/>
  <pageMargins left="1.4" right="0.3937007874015748" top="1.82" bottom="0.3937007874015748" header="0.72" footer="0.68"/>
  <pageSetup fitToHeight="1" fitToWidth="1" horizontalDpi="300" verticalDpi="300" orientation="portrait" paperSize="9" scale="73" r:id="rId2"/>
  <headerFooter alignWithMargins="0">
    <oddHeader>&amp;R&amp;G</oddHeader>
    <oddFooter>&amp;L© &amp;"Arial,Standard"&amp;10DLR Westerwald-Osteifel, Bahnhofstr. 32, 56410 Montabaur&amp;R&amp;"Arial,Standard"&amp;10Tel. 02602 9228-0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Aufzuchtkosten Ferkel</dc:title>
  <dc:subject/>
  <dc:creator>DLR Westerwald-Osteifel</dc:creator>
  <cp:keywords/>
  <dc:description/>
  <cp:lastModifiedBy>Holthaus</cp:lastModifiedBy>
  <cp:lastPrinted>2011-02-08T10:32:17Z</cp:lastPrinted>
  <dcterms:created xsi:type="dcterms:W3CDTF">2000-12-22T09:33:11Z</dcterms:created>
  <dcterms:modified xsi:type="dcterms:W3CDTF">2011-02-08T10:32:18Z</dcterms:modified>
  <cp:category/>
  <cp:version/>
  <cp:contentType/>
  <cp:contentStatus/>
</cp:coreProperties>
</file>